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de_09\Desktop\2016\EDITAL 2016\"/>
    </mc:Choice>
  </mc:AlternateContent>
  <bookViews>
    <workbookView xWindow="0" yWindow="0" windowWidth="28800" windowHeight="12435"/>
  </bookViews>
  <sheets>
    <sheet name="Orçamento " sheetId="6" r:id="rId1"/>
    <sheet name="Cronograma" sheetId="4" r:id="rId2"/>
    <sheet name="BDI" sheetId="7" r:id="rId3"/>
  </sheets>
  <definedNames>
    <definedName name="_xlnm.Print_Area" localSheetId="0">'Orçamento '!$A$1:$L$47</definedName>
  </definedNames>
  <calcPr calcId="152511"/>
</workbook>
</file>

<file path=xl/calcChain.xml><?xml version="1.0" encoding="utf-8"?>
<calcChain xmlns="http://schemas.openxmlformats.org/spreadsheetml/2006/main">
  <c r="I32" i="6" l="1"/>
  <c r="K32" i="6" s="1"/>
  <c r="I31" i="6"/>
  <c r="K31" i="6" s="1"/>
  <c r="I30" i="6"/>
  <c r="K30" i="6" s="1"/>
  <c r="I21" i="6" l="1"/>
  <c r="K21" i="6" s="1"/>
  <c r="I36" i="6"/>
  <c r="K36" i="6" s="1"/>
  <c r="I35" i="6"/>
  <c r="I17" i="6"/>
  <c r="I37" i="6" l="1"/>
  <c r="K35" i="6"/>
  <c r="K37" i="6" s="1"/>
  <c r="K17" i="6"/>
  <c r="I14" i="6"/>
  <c r="I15" i="6" l="1"/>
  <c r="K14" i="6"/>
  <c r="K15" i="6" s="1"/>
  <c r="D16" i="4" s="1"/>
  <c r="L16" i="4" l="1"/>
  <c r="I19" i="6"/>
  <c r="I20" i="6"/>
  <c r="K20" i="6" s="1"/>
  <c r="I18" i="6"/>
  <c r="K18" i="6" s="1"/>
  <c r="K19" i="6" l="1"/>
  <c r="K22" i="6" s="1"/>
  <c r="I22" i="6"/>
  <c r="F16" i="4"/>
  <c r="D20" i="4"/>
  <c r="J20" i="4" l="1"/>
  <c r="L20" i="4"/>
  <c r="I29" i="6" l="1"/>
  <c r="K29" i="6" s="1"/>
  <c r="I28" i="6"/>
  <c r="K28" i="6" l="1"/>
  <c r="K33" i="6" s="1"/>
  <c r="D19" i="4" s="1"/>
  <c r="I33" i="6"/>
  <c r="J19" i="4" l="1"/>
  <c r="J21" i="4" s="1"/>
  <c r="H19" i="4"/>
  <c r="C19" i="7" l="1"/>
  <c r="C23" i="7" s="1"/>
  <c r="D17" i="4" l="1"/>
  <c r="I24" i="6"/>
  <c r="I26" i="6" l="1"/>
  <c r="I40" i="6" s="1"/>
  <c r="K24" i="6"/>
  <c r="K26" i="6" s="1"/>
  <c r="K40" i="6" s="1"/>
  <c r="L17" i="4"/>
  <c r="C10" i="4"/>
  <c r="C9" i="4"/>
  <c r="C8" i="4"/>
  <c r="L19" i="4" l="1"/>
  <c r="F17" i="4"/>
  <c r="D18" i="4" l="1"/>
  <c r="H18" i="4" l="1"/>
  <c r="H21" i="4" s="1"/>
  <c r="F18" i="4"/>
  <c r="F21" i="4" s="1"/>
  <c r="D21" i="4"/>
  <c r="L18" i="4"/>
  <c r="L21" i="4" s="1"/>
</calcChain>
</file>

<file path=xl/sharedStrings.xml><?xml version="1.0" encoding="utf-8"?>
<sst xmlns="http://schemas.openxmlformats.org/spreadsheetml/2006/main" count="125" uniqueCount="91">
  <si>
    <t>Item/Descrição</t>
  </si>
  <si>
    <t>Qtd.</t>
  </si>
  <si>
    <t>Un</t>
  </si>
  <si>
    <t>Material</t>
  </si>
  <si>
    <t>M.O</t>
  </si>
  <si>
    <t>Total</t>
  </si>
  <si>
    <t>Rodovia SC 456 - Km 15, s/nº - Centro - CEP: 89618-000  -  Telefone/Fax: (49) 3546 0194</t>
  </si>
  <si>
    <r>
      <rPr>
        <b/>
        <sz val="12"/>
        <color rgb="FF2E2E2E"/>
        <rFont val="Trebuchet MS"/>
        <family val="2"/>
      </rPr>
      <t>Prefeitura Municipal de Monte Carlo</t>
    </r>
    <r>
      <rPr>
        <b/>
        <sz val="10"/>
        <color rgb="FF2E2E2E"/>
        <rFont val="Trebuchet MS"/>
        <family val="2"/>
      </rPr>
      <t xml:space="preserve">   -   </t>
    </r>
    <r>
      <rPr>
        <b/>
        <sz val="9"/>
        <color rgb="FF2E2E2E"/>
        <rFont val="Trebuchet MS"/>
        <family val="2"/>
      </rPr>
      <t xml:space="preserve">CNPJ: 95.996.104/0001-04 </t>
    </r>
  </si>
  <si>
    <t>Obra:</t>
  </si>
  <si>
    <t>Local:</t>
  </si>
  <si>
    <t>Data:</t>
  </si>
  <si>
    <t>m²</t>
  </si>
  <si>
    <t>Total do Orçamento</t>
  </si>
  <si>
    <t>CRONOGRAMA FÍSICO-FINANCEIRO</t>
  </si>
  <si>
    <t>Valor</t>
  </si>
  <si>
    <t>Mês 01</t>
  </si>
  <si>
    <t>Mês 02</t>
  </si>
  <si>
    <t>%</t>
  </si>
  <si>
    <t>R$</t>
  </si>
  <si>
    <t>BDI</t>
  </si>
  <si>
    <t xml:space="preserve"> </t>
  </si>
  <si>
    <t xml:space="preserve">        Prefeitura Municipal de Monte Carlo </t>
  </si>
  <si>
    <t xml:space="preserve">                                  Santa Catarina</t>
  </si>
  <si>
    <t>PLANILHA DE COMPOSIÇÃO DO BDI</t>
  </si>
  <si>
    <t>COMPOSIÇÃO DO B.D.I.</t>
  </si>
  <si>
    <t>RIS = Risco e imprevistos</t>
  </si>
  <si>
    <t>DEF = Despesas Financeiras e Seguros</t>
  </si>
  <si>
    <t>ADM = Administração Central</t>
  </si>
  <si>
    <t>LB = Lucro Bruto</t>
  </si>
  <si>
    <t>IMP = Impostos sobre faturamento*</t>
  </si>
  <si>
    <t xml:space="preserve">      ISS                           </t>
  </si>
  <si>
    <t xml:space="preserve">      PIS</t>
  </si>
  <si>
    <t xml:space="preserve">      COFINS</t>
  </si>
  <si>
    <t xml:space="preserve"> BDI utilizado</t>
  </si>
  <si>
    <t xml:space="preserve">  *Soma dos impostos (ISS, PIS, CONFINS)</t>
  </si>
  <si>
    <t xml:space="preserve">     Rod. SC 456 km 15 – Centro – Fone/Fax: (49) 3546 – 0194 - e-mail:  arquitetura@montecarlo.sc.gov.br</t>
  </si>
  <si>
    <t>Total de Pavimentação</t>
  </si>
  <si>
    <t>Unid.</t>
  </si>
  <si>
    <t xml:space="preserve">Prefeitura Municipal de Monte Carlo   -   CNPJ: 95.996.104/0001-04 </t>
  </si>
  <si>
    <t>Eliza Bulla</t>
  </si>
  <si>
    <t>Eng.Civil – CREA/SC 119.586-0</t>
  </si>
  <si>
    <t xml:space="preserve">                                          Monte Carlo – SC Cep: 89618-000</t>
  </si>
  <si>
    <t xml:space="preserve">                    Responsável Técnico pela Prefeitura:</t>
  </si>
  <si>
    <t>Total com BDI</t>
  </si>
  <si>
    <t>ml</t>
  </si>
  <si>
    <t>m³</t>
  </si>
  <si>
    <t>4. Pavimentação</t>
  </si>
  <si>
    <t>Mês 03</t>
  </si>
  <si>
    <t>Novembro de 2015</t>
  </si>
  <si>
    <t>1. Serviços Preliminares</t>
  </si>
  <si>
    <t>PLACA DE OBRA PINTADA E FIXADA EM ESTRUTURA DE MADEIRA - 2,00MX1,50m</t>
  </si>
  <si>
    <t>Sinapi - 74209/001</t>
  </si>
  <si>
    <t>2. Drenagem Pluvial</t>
  </si>
  <si>
    <t>ESCAVAÇÃO MECÂNICA DE VALA - MATERIAL 1ª CATEGORIA - PROFUNDIDADE DE ATÉ 1,5m</t>
  </si>
  <si>
    <t>TUBO DE CONCRETO SIMPLES (PS1) - DIÂMETRO: 40mm - COM REJUNTE</t>
  </si>
  <si>
    <t>ASSENTAMENTO TUBO DE CONCRETO SIMPLES (PS1) - DIÂMETRO: 40mm - COM REJUNTE</t>
  </si>
  <si>
    <t>REATERRO MATERIAL PARA VALA - COMPACTAÇÃO MECÂNICA</t>
  </si>
  <si>
    <t>3. Meio-Fio</t>
  </si>
  <si>
    <t>Total de Serviços Preliminares</t>
  </si>
  <si>
    <t>Total de Drenagem Pluvial</t>
  </si>
  <si>
    <t>Total de Meio-Fio</t>
  </si>
  <si>
    <t>REGULARIZAÇÃO E COMPACTAÇÃO DO SUBLEITO - ATÉ 20cm DE ESPESSURA</t>
  </si>
  <si>
    <t>5. Sinalização</t>
  </si>
  <si>
    <t>PLACA METÁLICA SOBRE PEDESTAL METÁLICO PARA INFORMAÇÃO - NOME DE RUA</t>
  </si>
  <si>
    <t>Total de Sinalização</t>
  </si>
  <si>
    <t>PLANILHA ORÇAMENTÁRIA</t>
  </si>
  <si>
    <t>Sinapi - 73962/013</t>
  </si>
  <si>
    <t>Sinapi - 83345</t>
  </si>
  <si>
    <t>Sinapi - 0007781</t>
  </si>
  <si>
    <t>Sinapi - 72961</t>
  </si>
  <si>
    <t>Sinapi - 73916/002 e Sinapi - 007697</t>
  </si>
  <si>
    <t>Sinapi - 74223/001</t>
  </si>
  <si>
    <t>Sinapi - 76444/001</t>
  </si>
  <si>
    <t>Sinapi - 83659</t>
  </si>
  <si>
    <t>Sinapi - 73724</t>
  </si>
  <si>
    <t>PEDRA IRREGULAR DE BASALTO - INCLUSO ASSENTAMENTO DAS PEDRAS</t>
  </si>
  <si>
    <t>Sinapi - 004705</t>
  </si>
  <si>
    <t>Sinapi - 73817/001</t>
  </si>
  <si>
    <t>Sinapi - 74005/001</t>
  </si>
  <si>
    <t>COMPACTAÇÃO DA PAVIMENTAÇÃO APÓS COLOCAR O REJUNTE (PÓ DE PEDRA)</t>
  </si>
  <si>
    <t xml:space="preserve">RUA BERNARDINO LOPES DE  ALBUQUERQUE </t>
  </si>
  <si>
    <t>RUA BERNARDINO LOPES DE ALBUQUERQUE - BAIRRO SÃO CARLOS - MONTE CARLO - SC</t>
  </si>
  <si>
    <t>PROJETO PARA PAVIMENTAÇÃO EM PEDRA IRREGULAR DE BASALTO COM DRENAGEM PLUVIAL E SINALIZAÇÃO VIÁRIA DA</t>
  </si>
  <si>
    <t>REJUNTE COM PÓ DE PEDRA - ESPESSURA 3cm</t>
  </si>
  <si>
    <t>BASE DE PEDRISCO - ESPESSURA: 10cm - INCLUSO COMPACTAÇÃO</t>
  </si>
  <si>
    <t xml:space="preserve">                    Monte Carlo, Novembro de 2015</t>
  </si>
  <si>
    <t>BOCA DE LOBO EM TIJOLO MACIÇO, REVESTIDO COM ARGAMASSA DE CIMENTO - COM GRADE SIMPLES</t>
  </si>
  <si>
    <t>Sinapi - Setembro 2015 - Desonerado</t>
  </si>
  <si>
    <t>PLACA METÁLICA ESMALTADA SOBRE PEDESTAL METÁLICO PARA INFORMAÇÃO - PARE</t>
  </si>
  <si>
    <t>MEIO-FIO EM CONCRETO PRÉ-MOLDADO -12X15X30X100 cm - INCLUINDO ESCAVAÇÃO E REATERRO</t>
  </si>
  <si>
    <t>INCLUSIVE REJUNTADO COM ARGAMASSA - TRAÇO 1:4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</si>
</sst>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"/>
    <numFmt numFmtId="168" formatCode="_(* #,##0.0000_);_(* \(#,##0.0000\);_(* &quot;-&quot;??_);_(@_)"/>
    <numFmt numFmtId="169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E2E2E"/>
      <name val="Trebuchet MS"/>
      <family val="2"/>
    </font>
    <font>
      <sz val="10"/>
      <color theme="1"/>
      <name val="Calibri"/>
      <family val="2"/>
      <scheme val="minor"/>
    </font>
    <font>
      <b/>
      <sz val="10"/>
      <color rgb="FF2E2E2E"/>
      <name val="Trebuchet MS"/>
      <family val="2"/>
    </font>
    <font>
      <b/>
      <sz val="10"/>
      <color theme="1"/>
      <name val="Calibri"/>
      <family val="2"/>
      <scheme val="minor"/>
    </font>
    <font>
      <b/>
      <sz val="9"/>
      <color rgb="FF2E2E2E"/>
      <name val="Trebuchet MS"/>
      <family val="2"/>
    </font>
    <font>
      <b/>
      <sz val="12"/>
      <color rgb="FF2E2E2E"/>
      <name val="Trebuchet MS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2E2E2E"/>
      <name val="Trebuchet MS"/>
      <family val="2"/>
    </font>
    <font>
      <b/>
      <u/>
      <sz val="10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rgb="FFC1B56B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>
      <alignment horizontal="left" indent="1"/>
    </xf>
    <xf numFmtId="0" fontId="3" fillId="0" borderId="0" xfId="0" applyFont="1"/>
    <xf numFmtId="0" fontId="4" fillId="0" borderId="1" xfId="0" applyFont="1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5" fontId="12" fillId="0" borderId="0" xfId="1" applyFont="1" applyAlignment="1">
      <alignment horizontal="right"/>
    </xf>
    <xf numFmtId="0" fontId="3" fillId="0" borderId="0" xfId="0" applyFont="1" applyAlignment="1"/>
    <xf numFmtId="165" fontId="14" fillId="0" borderId="0" xfId="0" applyNumberFormat="1" applyFont="1"/>
    <xf numFmtId="0" fontId="3" fillId="0" borderId="12" xfId="0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6" fillId="0" borderId="3" xfId="0" applyNumberFormat="1" applyFont="1" applyBorder="1"/>
    <xf numFmtId="167" fontId="16" fillId="0" borderId="3" xfId="0" applyNumberFormat="1" applyFont="1" applyBorder="1" applyAlignment="1">
      <alignment horizontal="center"/>
    </xf>
    <xf numFmtId="167" fontId="16" fillId="0" borderId="3" xfId="0" applyNumberFormat="1" applyFont="1" applyBorder="1"/>
    <xf numFmtId="165" fontId="16" fillId="0" borderId="14" xfId="0" applyNumberFormat="1" applyFont="1" applyBorder="1" applyAlignment="1">
      <alignment horizontal="center"/>
    </xf>
    <xf numFmtId="165" fontId="15" fillId="0" borderId="9" xfId="0" applyNumberFormat="1" applyFont="1" applyBorder="1"/>
    <xf numFmtId="0" fontId="15" fillId="0" borderId="9" xfId="0" applyFont="1" applyBorder="1" applyAlignment="1">
      <alignment horizontal="center"/>
    </xf>
    <xf numFmtId="165" fontId="15" fillId="0" borderId="9" xfId="1" applyFont="1" applyBorder="1"/>
    <xf numFmtId="165" fontId="15" fillId="0" borderId="10" xfId="1" applyFont="1" applyBorder="1"/>
    <xf numFmtId="166" fontId="16" fillId="0" borderId="3" xfId="2" applyFont="1" applyBorder="1" applyAlignment="1">
      <alignment horizontal="center"/>
    </xf>
    <xf numFmtId="166" fontId="15" fillId="0" borderId="9" xfId="2" applyFont="1" applyBorder="1"/>
    <xf numFmtId="0" fontId="17" fillId="0" borderId="0" xfId="0" applyFont="1" applyAlignment="1">
      <alignment horizontal="left" indent="3"/>
    </xf>
    <xf numFmtId="0" fontId="18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10" fontId="20" fillId="4" borderId="3" xfId="3" applyNumberFormat="1" applyFont="1" applyFill="1" applyBorder="1" applyAlignment="1" applyProtection="1">
      <alignment horizontal="center" vertical="center"/>
      <protection locked="0"/>
    </xf>
    <xf numFmtId="168" fontId="21" fillId="0" borderId="0" xfId="2" applyNumberFormat="1" applyFont="1"/>
    <xf numFmtId="168" fontId="21" fillId="0" borderId="0" xfId="0" applyNumberFormat="1" applyFont="1"/>
    <xf numFmtId="10" fontId="22" fillId="5" borderId="12" xfId="3" applyNumberFormat="1" applyFont="1" applyFill="1" applyBorder="1" applyAlignment="1" applyProtection="1">
      <alignment horizontal="center" vertical="center"/>
    </xf>
    <xf numFmtId="168" fontId="23" fillId="0" borderId="0" xfId="2" applyNumberFormat="1" applyFont="1"/>
    <xf numFmtId="168" fontId="23" fillId="0" borderId="0" xfId="0" applyNumberFormat="1" applyFont="1"/>
    <xf numFmtId="10" fontId="0" fillId="4" borderId="3" xfId="3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justify"/>
    </xf>
    <xf numFmtId="10" fontId="22" fillId="5" borderId="3" xfId="3" applyNumberFormat="1" applyFont="1" applyFill="1" applyBorder="1" applyAlignment="1" applyProtection="1">
      <alignment horizontal="center" vertical="center"/>
    </xf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26" fillId="0" borderId="1" xfId="0" applyFont="1" applyBorder="1" applyAlignment="1">
      <alignment horizontal="left" indent="1"/>
    </xf>
    <xf numFmtId="10" fontId="11" fillId="0" borderId="0" xfId="0" applyNumberFormat="1" applyFont="1" applyAlignment="1">
      <alignment horizontal="left"/>
    </xf>
    <xf numFmtId="0" fontId="14" fillId="0" borderId="0" xfId="0" applyFont="1"/>
    <xf numFmtId="0" fontId="28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left" indent="1"/>
    </xf>
    <xf numFmtId="164" fontId="12" fillId="0" borderId="0" xfId="0" applyNumberFormat="1" applyFont="1"/>
    <xf numFmtId="43" fontId="12" fillId="0" borderId="0" xfId="0" applyNumberFormat="1" applyFont="1"/>
    <xf numFmtId="166" fontId="21" fillId="0" borderId="0" xfId="2" applyFont="1"/>
    <xf numFmtId="166" fontId="21" fillId="0" borderId="0" xfId="2" applyFont="1" applyAlignment="1">
      <alignment horizontal="left"/>
    </xf>
    <xf numFmtId="166" fontId="30" fillId="0" borderId="0" xfId="2" applyFont="1"/>
    <xf numFmtId="166" fontId="30" fillId="0" borderId="0" xfId="2" applyFont="1" applyAlignment="1">
      <alignment horizontal="left"/>
    </xf>
    <xf numFmtId="166" fontId="23" fillId="0" borderId="0" xfId="2" applyFont="1" applyAlignment="1">
      <alignment horizontal="left"/>
    </xf>
    <xf numFmtId="166" fontId="31" fillId="0" borderId="0" xfId="2" applyFont="1" applyAlignment="1">
      <alignment horizontal="left"/>
    </xf>
    <xf numFmtId="0" fontId="11" fillId="0" borderId="0" xfId="0" applyFont="1" applyAlignment="1">
      <alignment horizontal="center"/>
    </xf>
    <xf numFmtId="165" fontId="11" fillId="0" borderId="0" xfId="1" applyFont="1" applyFill="1" applyAlignment="1">
      <alignment horizontal="right"/>
    </xf>
    <xf numFmtId="0" fontId="11" fillId="0" borderId="0" xfId="0" applyFont="1" applyFill="1"/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6" fontId="21" fillId="0" borderId="0" xfId="2" applyFont="1" applyFill="1"/>
    <xf numFmtId="0" fontId="0" fillId="0" borderId="0" xfId="0" applyFill="1"/>
    <xf numFmtId="166" fontId="21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11" fillId="0" borderId="0" xfId="1" applyFont="1" applyFill="1"/>
    <xf numFmtId="169" fontId="3" fillId="0" borderId="0" xfId="2" applyNumberFormat="1" applyFont="1" applyFill="1" applyAlignment="1">
      <alignment horizontal="left"/>
    </xf>
    <xf numFmtId="165" fontId="11" fillId="0" borderId="0" xfId="1" applyFont="1" applyAlignment="1">
      <alignment horizontal="left"/>
    </xf>
    <xf numFmtId="165" fontId="12" fillId="0" borderId="0" xfId="1" applyFont="1"/>
    <xf numFmtId="43" fontId="3" fillId="0" borderId="0" xfId="0" applyNumberFormat="1" applyFont="1" applyAlignment="1">
      <alignment horizontal="center"/>
    </xf>
    <xf numFmtId="0" fontId="11" fillId="0" borderId="0" xfId="0" applyFont="1" applyAlignment="1"/>
    <xf numFmtId="165" fontId="10" fillId="0" borderId="0" xfId="1" applyFont="1" applyAlignment="1">
      <alignment horizontal="right"/>
    </xf>
    <xf numFmtId="0" fontId="11" fillId="0" borderId="17" xfId="0" applyFont="1" applyBorder="1" applyAlignment="1"/>
    <xf numFmtId="0" fontId="27" fillId="0" borderId="0" xfId="0" applyFont="1" applyBorder="1" applyAlignment="1"/>
    <xf numFmtId="0" fontId="3" fillId="0" borderId="0" xfId="0" applyFont="1" applyAlignment="1">
      <alignment horizontal="left"/>
    </xf>
    <xf numFmtId="166" fontId="11" fillId="0" borderId="0" xfId="2" applyFont="1" applyFill="1" applyAlignment="1"/>
    <xf numFmtId="0" fontId="5" fillId="2" borderId="0" xfId="0" applyFont="1" applyFill="1" applyAlignment="1">
      <alignment horizontal="center"/>
    </xf>
    <xf numFmtId="166" fontId="3" fillId="0" borderId="0" xfId="2" applyFont="1" applyFill="1" applyAlignment="1"/>
    <xf numFmtId="0" fontId="28" fillId="0" borderId="0" xfId="0" applyFont="1" applyBorder="1" applyAlignment="1">
      <alignment horizontal="left" indent="1"/>
    </xf>
    <xf numFmtId="0" fontId="29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9" fontId="11" fillId="0" borderId="0" xfId="3" applyFont="1" applyFill="1" applyAlignment="1">
      <alignment horizontal="right"/>
    </xf>
    <xf numFmtId="165" fontId="10" fillId="0" borderId="0" xfId="1" applyFont="1" applyAlignment="1">
      <alignment horizontal="center"/>
    </xf>
    <xf numFmtId="165" fontId="12" fillId="0" borderId="0" xfId="1" applyFont="1" applyAlignment="1">
      <alignment horizontal="center"/>
    </xf>
    <xf numFmtId="9" fontId="11" fillId="0" borderId="0" xfId="3" applyFont="1" applyFill="1" applyAlignment="1">
      <alignment horizontal="center"/>
    </xf>
    <xf numFmtId="166" fontId="3" fillId="0" borderId="0" xfId="2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1" applyFont="1" applyFill="1" applyAlignment="1">
      <alignment horizontal="right"/>
    </xf>
    <xf numFmtId="166" fontId="3" fillId="0" borderId="0" xfId="2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9" fontId="11" fillId="0" borderId="0" xfId="3" applyNumberFormat="1" applyFont="1" applyFill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165" fontId="16" fillId="0" borderId="3" xfId="1" applyFont="1" applyBorder="1" applyAlignment="1">
      <alignment horizontal="center"/>
    </xf>
    <xf numFmtId="165" fontId="15" fillId="0" borderId="9" xfId="1" applyFont="1" applyBorder="1" applyAlignment="1">
      <alignment horizontal="center"/>
    </xf>
    <xf numFmtId="0" fontId="3" fillId="0" borderId="0" xfId="0" applyFont="1" applyAlignment="1">
      <alignment horizontal="left"/>
    </xf>
    <xf numFmtId="2" fontId="12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2" fontId="11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165" fontId="10" fillId="6" borderId="0" xfId="1" applyFont="1" applyFill="1" applyAlignment="1">
      <alignment horizontal="right"/>
    </xf>
    <xf numFmtId="0" fontId="3" fillId="0" borderId="0" xfId="0" applyFont="1" applyAlignment="1"/>
    <xf numFmtId="0" fontId="10" fillId="6" borderId="0" xfId="0" applyFont="1" applyFill="1" applyAlignment="1">
      <alignment horizontal="right"/>
    </xf>
    <xf numFmtId="0" fontId="12" fillId="6" borderId="0" xfId="0" applyFont="1" applyFill="1" applyAlignment="1">
      <alignment horizontal="center"/>
    </xf>
    <xf numFmtId="0" fontId="12" fillId="6" borderId="0" xfId="0" applyFont="1" applyFill="1"/>
    <xf numFmtId="165" fontId="10" fillId="6" borderId="0" xfId="1" applyNumberFormat="1" applyFont="1" applyFill="1"/>
    <xf numFmtId="9" fontId="11" fillId="6" borderId="0" xfId="3" applyFont="1" applyFill="1" applyAlignment="1">
      <alignment horizontal="right"/>
    </xf>
    <xf numFmtId="2" fontId="11" fillId="0" borderId="0" xfId="0" applyNumberFormat="1" applyFont="1" applyFill="1" applyAlignment="1">
      <alignment horizontal="center" vertical="top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Alignment="1"/>
    <xf numFmtId="0" fontId="5" fillId="2" borderId="0" xfId="0" applyFont="1" applyFill="1" applyAlignment="1"/>
    <xf numFmtId="0" fontId="11" fillId="0" borderId="0" xfId="0" applyFont="1" applyFill="1" applyAlignment="1"/>
    <xf numFmtId="0" fontId="27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13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165" fontId="11" fillId="0" borderId="0" xfId="1" applyFont="1" applyFill="1" applyAlignment="1">
      <alignment horizontal="center" vertical="center"/>
    </xf>
    <xf numFmtId="9" fontId="11" fillId="0" borderId="0" xfId="3" applyNumberFormat="1" applyFont="1" applyFill="1" applyAlignment="1">
      <alignment horizontal="center" vertical="center"/>
    </xf>
    <xf numFmtId="169" fontId="3" fillId="0" borderId="0" xfId="2" applyNumberFormat="1" applyFont="1" applyFill="1" applyAlignment="1">
      <alignment horizontal="left" vertical="center"/>
    </xf>
    <xf numFmtId="0" fontId="15" fillId="0" borderId="8" xfId="0" applyFont="1" applyBorder="1" applyAlignment="1"/>
    <xf numFmtId="0" fontId="15" fillId="0" borderId="9" xfId="0" applyFont="1" applyBorder="1" applyAlignment="1"/>
    <xf numFmtId="0" fontId="16" fillId="0" borderId="7" xfId="0" applyFont="1" applyBorder="1" applyAlignment="1"/>
    <xf numFmtId="0" fontId="16" fillId="0" borderId="3" xfId="0" applyFont="1" applyBorder="1" applyAlignment="1"/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15" xfId="0" applyFont="1" applyBorder="1" applyAlignment="1"/>
    <xf numFmtId="0" fontId="0" fillId="0" borderId="16" xfId="0" applyBorder="1" applyAlignment="1"/>
    <xf numFmtId="0" fontId="8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19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justify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tecarlo.sc.gov.br/hom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tecarlo.sc.gov.br/home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9525</xdr:rowOff>
    </xdr:from>
    <xdr:to>
      <xdr:col>2</xdr:col>
      <xdr:colOff>457200</xdr:colOff>
      <xdr:row>3</xdr:row>
      <xdr:rowOff>152400</xdr:rowOff>
    </xdr:to>
    <xdr:pic>
      <xdr:nvPicPr>
        <xdr:cNvPr id="2" name="Picture 1" descr="http://www.montecarlo.sc.gov.br/arquivosdb/prefeitura/0.086595001231863910_montecarl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" y="57150"/>
          <a:ext cx="714375" cy="733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379804</xdr:colOff>
      <xdr:row>1</xdr:row>
      <xdr:rowOff>9525</xdr:rowOff>
    </xdr:from>
    <xdr:to>
      <xdr:col>2</xdr:col>
      <xdr:colOff>495300</xdr:colOff>
      <xdr:row>4</xdr:row>
      <xdr:rowOff>147490</xdr:rowOff>
    </xdr:to>
    <xdr:pic>
      <xdr:nvPicPr>
        <xdr:cNvPr id="2" name="Picture 1" descr="http://www.montecarlo.sc.gov.br/arquivosdb/prefeitura/0.086595001231863910_montecarl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329" y="85725"/>
          <a:ext cx="725096" cy="76661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</xdr:row>
      <xdr:rowOff>9525</xdr:rowOff>
    </xdr:from>
    <xdr:to>
      <xdr:col>1</xdr:col>
      <xdr:colOff>228601</xdr:colOff>
      <xdr:row>3</xdr:row>
      <xdr:rowOff>152400</xdr:rowOff>
    </xdr:to>
    <xdr:pic>
      <xdr:nvPicPr>
        <xdr:cNvPr id="2" name="Imagem 5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9525"/>
          <a:ext cx="53340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/>
  </sheetViews>
  <sheetFormatPr defaultRowHeight="15" x14ac:dyDescent="0.25"/>
  <cols>
    <col min="1" max="1" width="2.85546875" style="2" customWidth="1"/>
    <col min="2" max="2" width="9.140625" style="2" customWidth="1"/>
    <col min="3" max="3" width="12" style="2" customWidth="1"/>
    <col min="4" max="4" width="58.5703125" style="2" customWidth="1"/>
    <col min="5" max="5" width="8.7109375" style="12" customWidth="1"/>
    <col min="6" max="6" width="5.140625" style="12" bestFit="1" customWidth="1"/>
    <col min="7" max="7" width="11.7109375" style="11" customWidth="1"/>
    <col min="8" max="8" width="12.28515625" style="11" customWidth="1"/>
    <col min="9" max="9" width="16.28515625" style="11" customWidth="1"/>
    <col min="10" max="10" width="12.85546875" style="11" customWidth="1"/>
    <col min="11" max="11" width="16.85546875" style="11" customWidth="1"/>
    <col min="12" max="12" width="32" style="67" customWidth="1"/>
    <col min="13" max="13" width="13.85546875" style="66" customWidth="1"/>
    <col min="14" max="14" width="11.85546875" style="66" customWidth="1"/>
    <col min="15" max="16" width="8.140625" style="66" customWidth="1"/>
  </cols>
  <sheetData>
    <row r="1" spans="1:16" x14ac:dyDescent="0.25">
      <c r="B1" s="143"/>
      <c r="C1" s="143"/>
    </row>
    <row r="2" spans="1:16" ht="15.75" x14ac:dyDescent="0.3">
      <c r="B2" s="143"/>
      <c r="C2" s="143"/>
      <c r="D2" s="3" t="s">
        <v>38</v>
      </c>
      <c r="E2" s="55"/>
      <c r="F2" s="55"/>
      <c r="G2" s="61"/>
      <c r="I2" s="62"/>
      <c r="J2" s="94"/>
      <c r="K2" s="94"/>
    </row>
    <row r="3" spans="1:16" ht="15.75" x14ac:dyDescent="0.3">
      <c r="B3" s="143"/>
      <c r="C3" s="143"/>
      <c r="D3" s="59" t="s">
        <v>6</v>
      </c>
      <c r="I3" s="63"/>
      <c r="J3" s="95"/>
      <c r="K3" s="95"/>
    </row>
    <row r="4" spans="1:16" ht="15.75" thickBot="1" x14ac:dyDescent="0.3">
      <c r="B4" s="143"/>
      <c r="C4" s="143"/>
    </row>
    <row r="5" spans="1:16" ht="12.75" customHeight="1" x14ac:dyDescent="0.25">
      <c r="B5" s="144"/>
      <c r="C5" s="144"/>
      <c r="D5" s="144"/>
    </row>
    <row r="6" spans="1:16" x14ac:dyDescent="0.25">
      <c r="A6" s="145" t="s">
        <v>8</v>
      </c>
      <c r="B6" s="145"/>
      <c r="C6" s="128" t="s">
        <v>82</v>
      </c>
      <c r="D6" s="128"/>
    </row>
    <row r="7" spans="1:16" x14ac:dyDescent="0.25">
      <c r="A7" s="146" t="s">
        <v>80</v>
      </c>
      <c r="B7" s="146"/>
      <c r="C7" s="146"/>
      <c r="D7" s="146"/>
    </row>
    <row r="8" spans="1:16" x14ac:dyDescent="0.25">
      <c r="A8" s="145" t="s">
        <v>9</v>
      </c>
      <c r="B8" s="145"/>
      <c r="C8" s="146" t="s">
        <v>81</v>
      </c>
      <c r="D8" s="146"/>
      <c r="I8" s="17" t="s">
        <v>19</v>
      </c>
      <c r="J8" s="96"/>
      <c r="K8" s="96"/>
    </row>
    <row r="9" spans="1:16" x14ac:dyDescent="0.25">
      <c r="A9" s="145" t="s">
        <v>10</v>
      </c>
      <c r="B9" s="145"/>
      <c r="C9" s="146" t="s">
        <v>48</v>
      </c>
      <c r="D9" s="146"/>
      <c r="E9" s="86"/>
      <c r="F9" s="86"/>
      <c r="G9" s="86"/>
      <c r="H9" s="88"/>
      <c r="I9" s="18">
        <v>0.2</v>
      </c>
      <c r="J9" s="97"/>
      <c r="K9" s="97"/>
    </row>
    <row r="10" spans="1:16" x14ac:dyDescent="0.25">
      <c r="A10" s="143"/>
      <c r="B10" s="143"/>
      <c r="C10" s="58"/>
      <c r="D10" s="58"/>
    </row>
    <row r="11" spans="1:16" x14ac:dyDescent="0.25">
      <c r="A11" s="142" t="s">
        <v>65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89"/>
      <c r="M11" s="89"/>
    </row>
    <row r="12" spans="1:16" x14ac:dyDescent="0.25">
      <c r="A12" s="140" t="s">
        <v>0</v>
      </c>
      <c r="B12" s="140"/>
      <c r="C12" s="140"/>
      <c r="D12" s="140"/>
      <c r="E12" s="92" t="s">
        <v>1</v>
      </c>
      <c r="F12" s="92" t="s">
        <v>2</v>
      </c>
      <c r="G12" s="92" t="s">
        <v>3</v>
      </c>
      <c r="H12" s="92" t="s">
        <v>4</v>
      </c>
      <c r="I12" s="92" t="s">
        <v>5</v>
      </c>
      <c r="J12" s="92" t="s">
        <v>19</v>
      </c>
      <c r="K12" s="92" t="s">
        <v>43</v>
      </c>
      <c r="L12" s="92" t="s">
        <v>87</v>
      </c>
      <c r="M12" s="91"/>
    </row>
    <row r="13" spans="1:16" s="106" customFormat="1" ht="12.75" x14ac:dyDescent="0.2">
      <c r="A13" s="139" t="s">
        <v>49</v>
      </c>
      <c r="B13" s="139"/>
      <c r="C13" s="139"/>
      <c r="D13" s="139"/>
      <c r="E13" s="126"/>
      <c r="F13" s="12"/>
      <c r="G13" s="84"/>
      <c r="H13" s="84"/>
      <c r="I13" s="14"/>
      <c r="J13" s="100"/>
      <c r="K13" s="14"/>
      <c r="L13" s="67"/>
      <c r="M13" s="66"/>
      <c r="N13" s="67"/>
      <c r="O13" s="67"/>
      <c r="P13" s="67"/>
    </row>
    <row r="14" spans="1:16" s="80" customFormat="1" ht="12.75" x14ac:dyDescent="0.2">
      <c r="A14" s="74">
        <v>1</v>
      </c>
      <c r="B14" s="141" t="s">
        <v>50</v>
      </c>
      <c r="C14" s="141"/>
      <c r="D14" s="141"/>
      <c r="E14" s="75">
        <v>3</v>
      </c>
      <c r="F14" s="76" t="s">
        <v>11</v>
      </c>
      <c r="G14" s="81">
        <v>246.57</v>
      </c>
      <c r="H14" s="81">
        <v>82.19</v>
      </c>
      <c r="I14" s="73">
        <f>E14*(G14+H14)</f>
        <v>986.28</v>
      </c>
      <c r="J14" s="109">
        <v>0.2</v>
      </c>
      <c r="K14" s="73">
        <f>(I14*0.2)+I14</f>
        <v>1183.5360000000001</v>
      </c>
      <c r="L14" s="82" t="s">
        <v>51</v>
      </c>
      <c r="M14" s="77"/>
      <c r="N14" s="79"/>
      <c r="O14" s="79"/>
      <c r="P14" s="79"/>
    </row>
    <row r="15" spans="1:16" s="106" customFormat="1" ht="12.75" x14ac:dyDescent="0.2">
      <c r="A15" s="56"/>
      <c r="B15" s="137" t="s">
        <v>58</v>
      </c>
      <c r="C15" s="137"/>
      <c r="D15" s="137"/>
      <c r="E15" s="76"/>
      <c r="F15" s="72"/>
      <c r="G15" s="83"/>
      <c r="H15" s="83"/>
      <c r="I15" s="127">
        <f>I14</f>
        <v>986.28</v>
      </c>
      <c r="J15" s="99"/>
      <c r="K15" s="127">
        <f>K14</f>
        <v>1183.5360000000001</v>
      </c>
      <c r="L15" s="67"/>
      <c r="M15" s="66"/>
      <c r="N15" s="67"/>
      <c r="O15" s="67"/>
      <c r="P15" s="67"/>
    </row>
    <row r="16" spans="1:16" x14ac:dyDescent="0.25">
      <c r="A16" s="139" t="s">
        <v>52</v>
      </c>
      <c r="B16" s="139"/>
      <c r="C16" s="139"/>
      <c r="D16" s="139"/>
      <c r="E16" s="115"/>
      <c r="G16" s="65"/>
      <c r="I16" s="14"/>
      <c r="J16" s="14"/>
      <c r="K16" s="14"/>
    </row>
    <row r="17" spans="1:16" s="114" customFormat="1" ht="12.75" x14ac:dyDescent="0.2">
      <c r="A17" s="116">
        <v>1</v>
      </c>
      <c r="B17" s="136" t="s">
        <v>53</v>
      </c>
      <c r="C17" s="136"/>
      <c r="D17" s="136"/>
      <c r="E17" s="75">
        <v>175.2</v>
      </c>
      <c r="F17" s="72" t="s">
        <v>45</v>
      </c>
      <c r="G17" s="81">
        <v>2.79</v>
      </c>
      <c r="H17" s="81">
        <v>0.93</v>
      </c>
      <c r="I17" s="73">
        <f>E17*(G17+H17)</f>
        <v>651.74400000000003</v>
      </c>
      <c r="J17" s="101">
        <v>0.2</v>
      </c>
      <c r="K17" s="73">
        <f>(I17*0.2)+I17</f>
        <v>782.09280000000001</v>
      </c>
      <c r="L17" s="102" t="s">
        <v>66</v>
      </c>
      <c r="M17" s="66"/>
      <c r="N17" s="67"/>
      <c r="O17" s="67"/>
      <c r="P17" s="67"/>
    </row>
    <row r="18" spans="1:16" s="78" customFormat="1" x14ac:dyDescent="0.25">
      <c r="A18" s="117">
        <v>2</v>
      </c>
      <c r="B18" s="138" t="s">
        <v>54</v>
      </c>
      <c r="C18" s="138"/>
      <c r="D18" s="138"/>
      <c r="E18" s="121">
        <v>292</v>
      </c>
      <c r="F18" s="124" t="s">
        <v>44</v>
      </c>
      <c r="G18" s="81">
        <v>25.11</v>
      </c>
      <c r="H18" s="81">
        <v>6.28</v>
      </c>
      <c r="I18" s="73">
        <f>E18*(G18+H18)</f>
        <v>9165.880000000001</v>
      </c>
      <c r="J18" s="101">
        <v>0.2</v>
      </c>
      <c r="K18" s="73">
        <f t="shared" ref="K18:K21" si="0">(I18*0.2)+I18</f>
        <v>10999.056</v>
      </c>
      <c r="L18" s="82" t="s">
        <v>68</v>
      </c>
      <c r="M18" s="93"/>
      <c r="N18" s="77"/>
      <c r="O18" s="77"/>
      <c r="P18" s="77"/>
    </row>
    <row r="19" spans="1:16" s="78" customFormat="1" x14ac:dyDescent="0.25">
      <c r="A19" s="117">
        <v>3</v>
      </c>
      <c r="B19" s="138" t="s">
        <v>55</v>
      </c>
      <c r="C19" s="138"/>
      <c r="D19" s="138"/>
      <c r="E19" s="121">
        <v>292</v>
      </c>
      <c r="F19" s="124" t="s">
        <v>44</v>
      </c>
      <c r="G19" s="81">
        <v>15.43</v>
      </c>
      <c r="H19" s="81">
        <v>5.14</v>
      </c>
      <c r="I19" s="73">
        <f t="shared" ref="I19:I20" si="1">E19*(G19+H19)</f>
        <v>6006.4400000000005</v>
      </c>
      <c r="J19" s="101">
        <v>0.2</v>
      </c>
      <c r="K19" s="73">
        <f t="shared" si="0"/>
        <v>7207.728000000001</v>
      </c>
      <c r="L19" s="82" t="s">
        <v>74</v>
      </c>
      <c r="M19" s="93"/>
      <c r="N19" s="77"/>
      <c r="O19" s="77"/>
      <c r="P19" s="77"/>
    </row>
    <row r="20" spans="1:16" s="78" customFormat="1" x14ac:dyDescent="0.25">
      <c r="A20" s="117">
        <v>4</v>
      </c>
      <c r="B20" s="138" t="s">
        <v>86</v>
      </c>
      <c r="C20" s="138"/>
      <c r="D20" s="138"/>
      <c r="E20" s="121">
        <v>14</v>
      </c>
      <c r="F20" s="124" t="s">
        <v>37</v>
      </c>
      <c r="G20" s="81">
        <v>475.26</v>
      </c>
      <c r="H20" s="81">
        <v>158.41999999999999</v>
      </c>
      <c r="I20" s="73">
        <f t="shared" si="1"/>
        <v>8871.5199999999986</v>
      </c>
      <c r="J20" s="101">
        <v>0.2</v>
      </c>
      <c r="K20" s="73">
        <f t="shared" si="0"/>
        <v>10645.823999999999</v>
      </c>
      <c r="L20" s="82" t="s">
        <v>73</v>
      </c>
      <c r="M20" s="93"/>
      <c r="N20" s="77"/>
      <c r="O20" s="77"/>
      <c r="P20" s="77"/>
    </row>
    <row r="21" spans="1:16" s="78" customFormat="1" x14ac:dyDescent="0.25">
      <c r="A21" s="120">
        <v>5</v>
      </c>
      <c r="B21" s="138" t="s">
        <v>56</v>
      </c>
      <c r="C21" s="138"/>
      <c r="D21" s="138"/>
      <c r="E21" s="121">
        <v>35.04</v>
      </c>
      <c r="F21" s="119" t="s">
        <v>45</v>
      </c>
      <c r="G21" s="81">
        <v>8.86</v>
      </c>
      <c r="H21" s="81">
        <v>2.95</v>
      </c>
      <c r="I21" s="73">
        <f t="shared" ref="I21" si="2">E21*(G21+H21)</f>
        <v>413.82239999999996</v>
      </c>
      <c r="J21" s="101">
        <v>0.2</v>
      </c>
      <c r="K21" s="73">
        <f t="shared" si="0"/>
        <v>496.58687999999995</v>
      </c>
      <c r="L21" s="82" t="s">
        <v>72</v>
      </c>
      <c r="M21" s="93"/>
      <c r="N21" s="77"/>
      <c r="O21" s="77"/>
      <c r="P21" s="77"/>
    </row>
    <row r="22" spans="1:16" s="20" customFormat="1" ht="12.75" x14ac:dyDescent="0.2">
      <c r="A22" s="56"/>
      <c r="B22" s="137" t="s">
        <v>59</v>
      </c>
      <c r="C22" s="137"/>
      <c r="D22" s="137"/>
      <c r="E22" s="76"/>
      <c r="F22" s="72"/>
      <c r="G22" s="83"/>
      <c r="H22" s="83"/>
      <c r="I22" s="127">
        <f>I17+I18+I19+I20+I21</f>
        <v>25109.406400000003</v>
      </c>
      <c r="J22" s="99"/>
      <c r="K22" s="127">
        <f>K17+K18+K19+K20+K21</f>
        <v>30131.287679999998</v>
      </c>
      <c r="L22" s="67"/>
      <c r="M22" s="66"/>
      <c r="N22" s="67"/>
      <c r="O22" s="67"/>
      <c r="P22" s="67"/>
    </row>
    <row r="23" spans="1:16" s="20" customFormat="1" ht="12.75" x14ac:dyDescent="0.2">
      <c r="A23" s="139" t="s">
        <v>57</v>
      </c>
      <c r="B23" s="139"/>
      <c r="C23" s="139"/>
      <c r="D23" s="139"/>
      <c r="E23" s="115"/>
      <c r="F23" s="12"/>
      <c r="G23" s="84"/>
      <c r="H23" s="84"/>
      <c r="I23" s="14"/>
      <c r="J23" s="100"/>
      <c r="K23" s="14"/>
      <c r="L23" s="67"/>
      <c r="M23" s="66"/>
      <c r="N23" s="67"/>
      <c r="O23" s="67"/>
      <c r="P23" s="67"/>
    </row>
    <row r="24" spans="1:16" s="80" customFormat="1" ht="12.75" x14ac:dyDescent="0.2">
      <c r="A24" s="147">
        <v>1</v>
      </c>
      <c r="B24" s="141" t="s">
        <v>89</v>
      </c>
      <c r="C24" s="141"/>
      <c r="D24" s="141"/>
      <c r="E24" s="148">
        <v>370</v>
      </c>
      <c r="F24" s="147" t="s">
        <v>44</v>
      </c>
      <c r="G24" s="149">
        <v>26.05</v>
      </c>
      <c r="H24" s="149">
        <v>8.68</v>
      </c>
      <c r="I24" s="149">
        <f>E24*(G24+H24)</f>
        <v>12850.100000000002</v>
      </c>
      <c r="J24" s="150">
        <v>0.2</v>
      </c>
      <c r="K24" s="149">
        <f>(I24*0.2)+I24</f>
        <v>15420.120000000003</v>
      </c>
      <c r="L24" s="151" t="s">
        <v>71</v>
      </c>
      <c r="M24" s="77"/>
      <c r="N24" s="79"/>
      <c r="O24" s="79"/>
      <c r="P24" s="79"/>
    </row>
    <row r="25" spans="1:16" s="80" customFormat="1" ht="12.75" x14ac:dyDescent="0.2">
      <c r="A25" s="147"/>
      <c r="B25" s="138" t="s">
        <v>90</v>
      </c>
      <c r="C25" s="138"/>
      <c r="D25" s="138"/>
      <c r="E25" s="148"/>
      <c r="F25" s="147"/>
      <c r="G25" s="149"/>
      <c r="H25" s="149"/>
      <c r="I25" s="149"/>
      <c r="J25" s="150"/>
      <c r="K25" s="149"/>
      <c r="L25" s="151"/>
      <c r="M25" s="77"/>
      <c r="N25" s="79"/>
      <c r="O25" s="79"/>
      <c r="P25" s="79"/>
    </row>
    <row r="26" spans="1:16" s="20" customFormat="1" ht="12.75" x14ac:dyDescent="0.2">
      <c r="A26" s="11"/>
      <c r="B26" s="137" t="s">
        <v>60</v>
      </c>
      <c r="C26" s="137"/>
      <c r="D26" s="137"/>
      <c r="E26" s="76"/>
      <c r="F26" s="72"/>
      <c r="G26" s="83"/>
      <c r="H26" s="83"/>
      <c r="I26" s="127">
        <f>SUM(I24:I24)</f>
        <v>12850.100000000002</v>
      </c>
      <c r="J26" s="101"/>
      <c r="K26" s="127">
        <f>SUM(K24:K24)</f>
        <v>15420.120000000003</v>
      </c>
      <c r="L26" s="67"/>
      <c r="M26" s="66"/>
      <c r="N26" s="67"/>
      <c r="O26" s="67"/>
      <c r="P26" s="67"/>
    </row>
    <row r="27" spans="1:16" s="19" customFormat="1" ht="12.75" x14ac:dyDescent="0.2">
      <c r="A27" s="139" t="s">
        <v>46</v>
      </c>
      <c r="B27" s="139"/>
      <c r="C27" s="139"/>
      <c r="D27" s="139"/>
      <c r="E27" s="115"/>
      <c r="F27" s="12"/>
      <c r="G27" s="84"/>
      <c r="H27" s="84"/>
      <c r="I27" s="14"/>
      <c r="J27" s="101"/>
      <c r="K27" s="14"/>
      <c r="L27" s="69"/>
      <c r="M27" s="68"/>
      <c r="N27" s="69"/>
      <c r="O27" s="69"/>
      <c r="P27" s="69"/>
    </row>
    <row r="28" spans="1:16" s="20" customFormat="1" ht="12.75" x14ac:dyDescent="0.2">
      <c r="A28" s="56">
        <v>1</v>
      </c>
      <c r="B28" s="136" t="s">
        <v>61</v>
      </c>
      <c r="C28" s="136"/>
      <c r="D28" s="136"/>
      <c r="E28" s="75">
        <v>1600</v>
      </c>
      <c r="F28" s="72" t="s">
        <v>11</v>
      </c>
      <c r="G28" s="81">
        <v>0.9</v>
      </c>
      <c r="H28" s="81">
        <v>0.3</v>
      </c>
      <c r="I28" s="73">
        <f>E28*(G28+H28)</f>
        <v>1920</v>
      </c>
      <c r="J28" s="101">
        <v>0.2</v>
      </c>
      <c r="K28" s="73">
        <f>(I28*0.2)+I28</f>
        <v>2304</v>
      </c>
      <c r="L28" s="102" t="s">
        <v>69</v>
      </c>
      <c r="M28" s="66"/>
      <c r="N28" s="67"/>
      <c r="O28" s="67"/>
      <c r="P28" s="67"/>
    </row>
    <row r="29" spans="1:16" s="90" customFormat="1" ht="12.75" x14ac:dyDescent="0.2">
      <c r="A29" s="56">
        <v>2</v>
      </c>
      <c r="B29" s="136" t="s">
        <v>84</v>
      </c>
      <c r="C29" s="136"/>
      <c r="D29" s="136"/>
      <c r="E29" s="75">
        <v>160</v>
      </c>
      <c r="F29" s="72" t="s">
        <v>45</v>
      </c>
      <c r="G29" s="81">
        <v>61.31</v>
      </c>
      <c r="H29" s="81">
        <v>20.440000000000001</v>
      </c>
      <c r="I29" s="73">
        <f>E29*(G29+H29)</f>
        <v>13080</v>
      </c>
      <c r="J29" s="101">
        <v>0.2</v>
      </c>
      <c r="K29" s="73">
        <f t="shared" ref="K29:K32" si="3">(I29*0.2)+I29</f>
        <v>15696</v>
      </c>
      <c r="L29" s="102" t="s">
        <v>67</v>
      </c>
      <c r="M29" s="66"/>
      <c r="N29" s="67"/>
      <c r="O29" s="67"/>
      <c r="P29" s="67"/>
    </row>
    <row r="30" spans="1:16" s="125" customFormat="1" ht="12.75" x14ac:dyDescent="0.2">
      <c r="A30" s="56">
        <v>3</v>
      </c>
      <c r="B30" s="136" t="s">
        <v>75</v>
      </c>
      <c r="C30" s="136"/>
      <c r="D30" s="136"/>
      <c r="E30" s="75">
        <v>1600</v>
      </c>
      <c r="F30" s="76" t="s">
        <v>11</v>
      </c>
      <c r="G30" s="81">
        <v>31.89</v>
      </c>
      <c r="H30" s="81">
        <v>7.47</v>
      </c>
      <c r="I30" s="73">
        <f>E30*(G30+H30)</f>
        <v>62976</v>
      </c>
      <c r="J30" s="101">
        <v>0.2</v>
      </c>
      <c r="K30" s="73">
        <f t="shared" si="3"/>
        <v>75571.199999999997</v>
      </c>
      <c r="L30" s="102" t="s">
        <v>76</v>
      </c>
      <c r="M30" s="66"/>
      <c r="N30" s="67"/>
      <c r="O30" s="67"/>
      <c r="P30" s="67"/>
    </row>
    <row r="31" spans="1:16" s="125" customFormat="1" ht="12.75" x14ac:dyDescent="0.2">
      <c r="A31" s="56">
        <v>4</v>
      </c>
      <c r="B31" s="136" t="s">
        <v>83</v>
      </c>
      <c r="C31" s="136"/>
      <c r="D31" s="136"/>
      <c r="E31" s="75">
        <v>48</v>
      </c>
      <c r="F31" s="76" t="s">
        <v>45</v>
      </c>
      <c r="G31" s="81">
        <v>53.39</v>
      </c>
      <c r="H31" s="81">
        <v>22.88</v>
      </c>
      <c r="I31" s="73">
        <f>E31*(G31+H31)</f>
        <v>3660.96</v>
      </c>
      <c r="J31" s="101">
        <v>0.2</v>
      </c>
      <c r="K31" s="73">
        <f t="shared" si="3"/>
        <v>4393.152</v>
      </c>
      <c r="L31" s="102" t="s">
        <v>77</v>
      </c>
      <c r="M31" s="66"/>
      <c r="N31" s="67"/>
      <c r="O31" s="67"/>
      <c r="P31" s="67"/>
    </row>
    <row r="32" spans="1:16" s="125" customFormat="1" ht="12.75" x14ac:dyDescent="0.2">
      <c r="A32" s="56">
        <v>5</v>
      </c>
      <c r="B32" s="136" t="s">
        <v>79</v>
      </c>
      <c r="C32" s="136"/>
      <c r="D32" s="136"/>
      <c r="E32" s="75">
        <v>1600</v>
      </c>
      <c r="F32" s="76" t="s">
        <v>45</v>
      </c>
      <c r="G32" s="81">
        <v>2.58</v>
      </c>
      <c r="H32" s="81">
        <v>1.1000000000000001</v>
      </c>
      <c r="I32" s="73">
        <f>E32*(G32+H32)</f>
        <v>5888</v>
      </c>
      <c r="J32" s="101">
        <v>0.2</v>
      </c>
      <c r="K32" s="73">
        <f t="shared" si="3"/>
        <v>7065.6</v>
      </c>
      <c r="L32" s="102" t="s">
        <v>78</v>
      </c>
      <c r="M32" s="66"/>
      <c r="N32" s="67"/>
      <c r="O32" s="67"/>
      <c r="P32" s="67"/>
    </row>
    <row r="33" spans="1:16" s="20" customFormat="1" ht="12.75" x14ac:dyDescent="0.2">
      <c r="A33" s="56"/>
      <c r="B33" s="137" t="s">
        <v>36</v>
      </c>
      <c r="C33" s="137"/>
      <c r="D33" s="137"/>
      <c r="E33" s="75"/>
      <c r="F33" s="72"/>
      <c r="G33" s="83"/>
      <c r="H33" s="83"/>
      <c r="I33" s="127">
        <f>I28+I29+I30+I31+I32</f>
        <v>87524.96</v>
      </c>
      <c r="J33" s="101"/>
      <c r="K33" s="127">
        <f>K28+K29+K30+K31+K32</f>
        <v>105029.952</v>
      </c>
      <c r="L33" s="102"/>
      <c r="M33" s="66"/>
      <c r="N33" s="67"/>
      <c r="O33" s="67"/>
      <c r="P33" s="67"/>
    </row>
    <row r="34" spans="1:16" s="103" customFormat="1" ht="12.75" x14ac:dyDescent="0.2">
      <c r="A34" s="139" t="s">
        <v>62</v>
      </c>
      <c r="B34" s="139"/>
      <c r="C34" s="139"/>
      <c r="D34" s="139"/>
      <c r="E34" s="75"/>
      <c r="F34" s="72"/>
      <c r="G34" s="83"/>
      <c r="H34" s="83"/>
      <c r="I34" s="87"/>
      <c r="J34" s="101"/>
      <c r="K34" s="87"/>
      <c r="L34" s="102"/>
      <c r="M34" s="66"/>
      <c r="N34" s="67"/>
      <c r="O34" s="67"/>
      <c r="P34" s="67"/>
    </row>
    <row r="35" spans="1:16" x14ac:dyDescent="0.25">
      <c r="A35" s="74">
        <v>1</v>
      </c>
      <c r="B35" s="138" t="s">
        <v>88</v>
      </c>
      <c r="C35" s="138"/>
      <c r="D35" s="138"/>
      <c r="E35" s="134">
        <v>3</v>
      </c>
      <c r="F35" s="76" t="s">
        <v>37</v>
      </c>
      <c r="G35" s="104">
        <v>151.88</v>
      </c>
      <c r="H35" s="73">
        <v>50.62</v>
      </c>
      <c r="I35" s="73">
        <f>E35*(G35+H35)</f>
        <v>607.5</v>
      </c>
      <c r="J35" s="110">
        <v>0.2</v>
      </c>
      <c r="K35" s="104">
        <f>(I35*0.2)+I35</f>
        <v>729</v>
      </c>
      <c r="L35" s="105" t="s">
        <v>70</v>
      </c>
      <c r="M35" s="77"/>
      <c r="P35"/>
    </row>
    <row r="36" spans="1:16" x14ac:dyDescent="0.25">
      <c r="A36" s="74">
        <v>2</v>
      </c>
      <c r="B36" s="138" t="s">
        <v>63</v>
      </c>
      <c r="C36" s="138"/>
      <c r="D36" s="138"/>
      <c r="E36" s="134">
        <v>5</v>
      </c>
      <c r="F36" s="76" t="s">
        <v>37</v>
      </c>
      <c r="G36" s="104">
        <v>151.88</v>
      </c>
      <c r="H36" s="73">
        <v>50.62</v>
      </c>
      <c r="I36" s="73">
        <f t="shared" ref="I36" si="4">E36*(G36+H36)</f>
        <v>1012.5</v>
      </c>
      <c r="J36" s="110">
        <v>0.2</v>
      </c>
      <c r="K36" s="104">
        <f>(I36*0.2)+I36</f>
        <v>1215</v>
      </c>
      <c r="L36" s="105" t="s">
        <v>70</v>
      </c>
      <c r="M36" s="77"/>
      <c r="P36"/>
    </row>
    <row r="37" spans="1:16" s="103" customFormat="1" ht="12.75" x14ac:dyDescent="0.2">
      <c r="A37" s="56"/>
      <c r="B37" s="137" t="s">
        <v>64</v>
      </c>
      <c r="C37" s="137"/>
      <c r="D37" s="137"/>
      <c r="E37" s="75"/>
      <c r="F37" s="72"/>
      <c r="G37" s="83"/>
      <c r="H37" s="83"/>
      <c r="I37" s="127">
        <f>I35+I36</f>
        <v>1620</v>
      </c>
      <c r="J37" s="109"/>
      <c r="K37" s="127">
        <f>K35+K36</f>
        <v>1944</v>
      </c>
      <c r="L37" s="102"/>
      <c r="M37" s="66"/>
      <c r="N37" s="67"/>
      <c r="O37" s="67"/>
      <c r="P37" s="67"/>
    </row>
    <row r="38" spans="1:16" s="123" customFormat="1" ht="12.75" x14ac:dyDescent="0.2">
      <c r="A38" s="56"/>
      <c r="B38" s="122"/>
      <c r="C38" s="122"/>
      <c r="D38" s="122"/>
      <c r="E38" s="75"/>
      <c r="F38" s="72"/>
      <c r="G38" s="83"/>
      <c r="H38" s="83"/>
      <c r="I38" s="87"/>
      <c r="J38" s="109"/>
      <c r="K38" s="87"/>
      <c r="L38" s="102"/>
      <c r="M38" s="66"/>
      <c r="N38" s="67"/>
      <c r="O38" s="67"/>
      <c r="P38" s="67"/>
    </row>
    <row r="39" spans="1:16" s="20" customFormat="1" ht="15" customHeight="1" x14ac:dyDescent="0.2">
      <c r="A39" s="56"/>
      <c r="B39" s="57"/>
      <c r="C39" s="57"/>
      <c r="D39" s="57"/>
      <c r="E39" s="12"/>
      <c r="F39" s="12"/>
      <c r="G39" s="11"/>
      <c r="H39" s="11"/>
      <c r="I39" s="16"/>
      <c r="J39" s="98"/>
      <c r="K39" s="16"/>
      <c r="L39" s="67"/>
      <c r="M39" s="66"/>
      <c r="N39" s="67"/>
      <c r="O39" s="67"/>
      <c r="P39" s="67"/>
    </row>
    <row r="40" spans="1:16" s="20" customFormat="1" ht="16.5" customHeight="1" x14ac:dyDescent="0.2">
      <c r="A40" s="56"/>
      <c r="B40" s="56"/>
      <c r="C40" s="56"/>
      <c r="D40" s="129" t="s">
        <v>12</v>
      </c>
      <c r="E40" s="130"/>
      <c r="F40" s="130"/>
      <c r="G40" s="131"/>
      <c r="H40" s="131"/>
      <c r="I40" s="132">
        <f>I15+I22+I26+I33+I37</f>
        <v>128090.7464</v>
      </c>
      <c r="J40" s="133"/>
      <c r="K40" s="132">
        <f>K15+K22+K26+K33+K37</f>
        <v>153708.89568000002</v>
      </c>
      <c r="L40" s="67"/>
      <c r="M40" s="66"/>
      <c r="N40" s="67"/>
      <c r="O40" s="67"/>
      <c r="P40" s="67"/>
    </row>
    <row r="41" spans="1:16" s="20" customFormat="1" ht="14.25" customHeight="1" x14ac:dyDescent="0.2">
      <c r="A41" s="56"/>
      <c r="B41" s="56"/>
      <c r="C41" s="56"/>
      <c r="D41" s="56"/>
      <c r="E41" s="12"/>
      <c r="F41" s="12"/>
      <c r="G41" s="11"/>
      <c r="H41" s="11"/>
      <c r="I41" s="64"/>
      <c r="J41" s="64"/>
      <c r="K41" s="64"/>
      <c r="L41" s="67"/>
      <c r="M41" s="66"/>
      <c r="N41" s="67"/>
      <c r="O41" s="67"/>
      <c r="P41" s="67"/>
    </row>
    <row r="42" spans="1:16" s="20" customFormat="1" ht="12.75" x14ac:dyDescent="0.2">
      <c r="A42" s="56"/>
      <c r="B42" s="56"/>
      <c r="C42" s="56"/>
      <c r="D42" s="56"/>
      <c r="E42" s="12"/>
      <c r="F42" s="12"/>
      <c r="G42" s="11" t="s">
        <v>20</v>
      </c>
      <c r="H42" s="11"/>
      <c r="I42" s="64"/>
      <c r="J42" s="64"/>
      <c r="K42" s="64"/>
      <c r="L42" s="67"/>
      <c r="M42" s="66"/>
      <c r="N42" s="67"/>
      <c r="O42" s="67"/>
      <c r="P42" s="67"/>
    </row>
    <row r="43" spans="1:16" s="20" customFormat="1" ht="12.75" x14ac:dyDescent="0.2">
      <c r="A43" s="56"/>
      <c r="B43" s="56"/>
      <c r="C43" s="56"/>
      <c r="D43" s="60"/>
      <c r="E43" s="12"/>
      <c r="F43" s="12"/>
      <c r="G43" s="11"/>
      <c r="H43" s="11"/>
      <c r="I43" s="65"/>
      <c r="J43" s="65"/>
      <c r="K43" s="65"/>
      <c r="L43" s="67"/>
      <c r="M43" s="66"/>
      <c r="N43" s="67"/>
      <c r="O43" s="67"/>
      <c r="P43" s="67"/>
    </row>
    <row r="44" spans="1:16" x14ac:dyDescent="0.25">
      <c r="A44" s="56"/>
      <c r="B44" s="118"/>
      <c r="C44" s="118"/>
      <c r="D44" s="118"/>
      <c r="I44" s="65"/>
      <c r="J44" s="65"/>
    </row>
    <row r="45" spans="1:16" x14ac:dyDescent="0.25">
      <c r="A45" s="56"/>
      <c r="B45" s="56"/>
      <c r="C45" s="56"/>
      <c r="D45" s="56"/>
      <c r="E45" s="135" t="s">
        <v>39</v>
      </c>
      <c r="F45" s="135"/>
      <c r="G45" s="135"/>
      <c r="H45" s="135"/>
    </row>
    <row r="46" spans="1:16" x14ac:dyDescent="0.25">
      <c r="A46" s="11"/>
      <c r="B46" s="11"/>
      <c r="C46" s="11"/>
      <c r="D46" s="11"/>
      <c r="E46" s="135" t="s">
        <v>40</v>
      </c>
      <c r="F46" s="135"/>
      <c r="G46" s="135"/>
      <c r="H46" s="135"/>
    </row>
    <row r="47" spans="1:16" x14ac:dyDescent="0.25">
      <c r="I47" s="65"/>
      <c r="J47" s="65"/>
      <c r="K47" s="65"/>
    </row>
    <row r="48" spans="1:16" x14ac:dyDescent="0.25">
      <c r="L48" s="70"/>
    </row>
    <row r="49" spans="12:12" x14ac:dyDescent="0.25">
      <c r="L49" s="70"/>
    </row>
    <row r="50" spans="12:12" x14ac:dyDescent="0.25">
      <c r="L50" s="70"/>
    </row>
    <row r="51" spans="12:12" x14ac:dyDescent="0.25">
      <c r="L51" s="71"/>
    </row>
  </sheetData>
  <mergeCells count="47">
    <mergeCell ref="J24:J25"/>
    <mergeCell ref="K24:K25"/>
    <mergeCell ref="L24:L25"/>
    <mergeCell ref="B25:D25"/>
    <mergeCell ref="H24:H25"/>
    <mergeCell ref="A24:A25"/>
    <mergeCell ref="E24:E25"/>
    <mergeCell ref="F24:F25"/>
    <mergeCell ref="G24:G25"/>
    <mergeCell ref="I24:I25"/>
    <mergeCell ref="B29:D29"/>
    <mergeCell ref="B22:D22"/>
    <mergeCell ref="B28:D28"/>
    <mergeCell ref="B24:D24"/>
    <mergeCell ref="B26:D26"/>
    <mergeCell ref="A11:K11"/>
    <mergeCell ref="B21:D21"/>
    <mergeCell ref="A23:D23"/>
    <mergeCell ref="A27:D27"/>
    <mergeCell ref="B1:C4"/>
    <mergeCell ref="B5:D5"/>
    <mergeCell ref="A6:B6"/>
    <mergeCell ref="A8:B8"/>
    <mergeCell ref="A9:B9"/>
    <mergeCell ref="C9:D9"/>
    <mergeCell ref="C8:D8"/>
    <mergeCell ref="A10:B10"/>
    <mergeCell ref="A7:D7"/>
    <mergeCell ref="B18:D18"/>
    <mergeCell ref="B19:D19"/>
    <mergeCell ref="B20:D20"/>
    <mergeCell ref="B17:D17"/>
    <mergeCell ref="A12:D12"/>
    <mergeCell ref="A16:D16"/>
    <mergeCell ref="A13:D13"/>
    <mergeCell ref="B14:D14"/>
    <mergeCell ref="B15:D15"/>
    <mergeCell ref="E45:H45"/>
    <mergeCell ref="E46:H46"/>
    <mergeCell ref="B30:D30"/>
    <mergeCell ref="B31:D31"/>
    <mergeCell ref="B32:D32"/>
    <mergeCell ref="B37:D37"/>
    <mergeCell ref="B35:D35"/>
    <mergeCell ref="B33:D33"/>
    <mergeCell ref="A34:D34"/>
    <mergeCell ref="B36:D36"/>
  </mergeCells>
  <pageMargins left="0.11811023622047245" right="0.11811023622047245" top="0.11811023622047245" bottom="0.11811023622047245" header="0.11811023622047245" footer="0.11811023622047245"/>
  <pageSetup paperSize="9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18" sqref="A18:XFD18"/>
    </sheetView>
  </sheetViews>
  <sheetFormatPr defaultRowHeight="15" x14ac:dyDescent="0.25"/>
  <cols>
    <col min="1" max="1" width="0.140625" customWidth="1"/>
    <col min="2" max="2" width="9.140625" customWidth="1"/>
    <col min="3" max="3" width="14.28515625" customWidth="1"/>
    <col min="4" max="4" width="12.7109375" customWidth="1"/>
    <col min="5" max="5" width="4.85546875" style="10" customWidth="1"/>
    <col min="6" max="6" width="11.42578125" style="10" customWidth="1"/>
    <col min="7" max="7" width="5.85546875" style="10" customWidth="1"/>
    <col min="8" max="8" width="11.42578125" style="10" customWidth="1"/>
    <col min="9" max="9" width="7.5703125" style="10" customWidth="1"/>
    <col min="10" max="10" width="11.42578125" style="10" customWidth="1"/>
    <col min="11" max="11" width="5.5703125" customWidth="1"/>
    <col min="12" max="12" width="13.140625" customWidth="1"/>
  </cols>
  <sheetData>
    <row r="1" spans="1:12" ht="6" customHeight="1" x14ac:dyDescent="0.25"/>
    <row r="2" spans="1:12" x14ac:dyDescent="0.25">
      <c r="B2" s="166"/>
      <c r="C2" s="166"/>
    </row>
    <row r="3" spans="1:12" ht="18" x14ac:dyDescent="0.35">
      <c r="B3" s="166"/>
      <c r="C3" s="166"/>
      <c r="D3" s="3" t="s">
        <v>7</v>
      </c>
      <c r="E3" s="8"/>
      <c r="F3" s="8"/>
      <c r="G3" s="52"/>
      <c r="H3" s="52"/>
      <c r="I3" s="52"/>
      <c r="J3" s="52"/>
    </row>
    <row r="4" spans="1:12" ht="16.5" x14ac:dyDescent="0.35">
      <c r="B4" s="166"/>
      <c r="C4" s="166"/>
      <c r="D4" s="1" t="s">
        <v>6</v>
      </c>
    </row>
    <row r="5" spans="1:12" x14ac:dyDescent="0.25">
      <c r="B5" s="166"/>
      <c r="C5" s="166"/>
    </row>
    <row r="6" spans="1:12" ht="9.75" customHeight="1" thickBot="1" x14ac:dyDescent="0.3">
      <c r="B6" s="167"/>
      <c r="C6" s="167"/>
      <c r="D6" s="167"/>
      <c r="E6" s="5"/>
      <c r="F6" s="5"/>
      <c r="G6" s="5"/>
      <c r="H6" s="5"/>
      <c r="I6" s="5"/>
      <c r="J6" s="5"/>
      <c r="K6" s="4"/>
      <c r="L6" s="4"/>
    </row>
    <row r="7" spans="1:12" x14ac:dyDescent="0.25">
      <c r="B7" s="166"/>
      <c r="C7" s="166"/>
      <c r="D7" s="166"/>
    </row>
    <row r="8" spans="1:12" x14ac:dyDescent="0.25">
      <c r="A8" s="145" t="s">
        <v>8</v>
      </c>
      <c r="B8" s="143"/>
      <c r="C8" s="15" t="str">
        <f>'Orçamento '!C6</f>
        <v>PROJETO PARA PAVIMENTAÇÃO EM PEDRA IRREGULAR DE BASALTO COM DRENAGEM PLUVIAL E SINALIZAÇÃO VIÁRIA DA</v>
      </c>
      <c r="D8" s="7"/>
      <c r="E8" s="9"/>
      <c r="F8" s="9"/>
      <c r="G8" s="53"/>
      <c r="H8" s="53"/>
      <c r="I8" s="107"/>
      <c r="J8" s="107"/>
    </row>
    <row r="9" spans="1:12" x14ac:dyDescent="0.25">
      <c r="A9" s="145" t="s">
        <v>9</v>
      </c>
      <c r="B9" s="143"/>
      <c r="C9" s="7" t="str">
        <f>'Orçamento '!C8</f>
        <v>RUA BERNARDINO LOPES DE ALBUQUERQUE - BAIRRO SÃO CARLOS - MONTE CARLO - SC</v>
      </c>
      <c r="D9" s="7"/>
      <c r="E9" s="9"/>
      <c r="F9" s="9"/>
      <c r="G9" s="53"/>
      <c r="H9" s="53"/>
      <c r="I9" s="107"/>
      <c r="J9" s="107"/>
    </row>
    <row r="10" spans="1:12" x14ac:dyDescent="0.25">
      <c r="A10" s="145" t="s">
        <v>10</v>
      </c>
      <c r="B10" s="143"/>
      <c r="C10" s="7" t="str">
        <f>'Orçamento '!C9</f>
        <v>Novembro de 2015</v>
      </c>
      <c r="D10" s="7"/>
      <c r="E10" s="9"/>
      <c r="F10" s="9"/>
      <c r="G10" s="53"/>
      <c r="H10" s="53"/>
      <c r="I10" s="107"/>
      <c r="J10" s="107"/>
    </row>
    <row r="11" spans="1:12" x14ac:dyDescent="0.25">
      <c r="A11" s="143"/>
      <c r="B11" s="143"/>
      <c r="C11" s="7"/>
      <c r="D11" s="7"/>
      <c r="E11" s="9"/>
      <c r="F11" s="9"/>
      <c r="G11" s="53"/>
      <c r="H11" s="53"/>
      <c r="I11" s="107"/>
      <c r="J11" s="107"/>
    </row>
    <row r="12" spans="1:12" ht="15.75" x14ac:dyDescent="0.25">
      <c r="A12" s="2"/>
      <c r="B12" s="162" t="s">
        <v>13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2" ht="15.75" thickBot="1" x14ac:dyDescent="0.3">
      <c r="A13" s="2"/>
      <c r="B13" s="143"/>
      <c r="C13" s="143"/>
      <c r="D13" s="143"/>
      <c r="E13" s="9"/>
      <c r="F13" s="9"/>
      <c r="G13" s="53"/>
      <c r="H13" s="53"/>
      <c r="I13" s="107"/>
      <c r="J13" s="107"/>
    </row>
    <row r="14" spans="1:12" x14ac:dyDescent="0.25">
      <c r="B14" s="157" t="s">
        <v>0</v>
      </c>
      <c r="C14" s="156"/>
      <c r="D14" s="156" t="s">
        <v>14</v>
      </c>
      <c r="E14" s="156" t="s">
        <v>15</v>
      </c>
      <c r="F14" s="156"/>
      <c r="G14" s="156" t="s">
        <v>16</v>
      </c>
      <c r="H14" s="156"/>
      <c r="I14" s="156" t="s">
        <v>47</v>
      </c>
      <c r="J14" s="156"/>
      <c r="K14" s="156" t="s">
        <v>5</v>
      </c>
      <c r="L14" s="163"/>
    </row>
    <row r="15" spans="1:12" x14ac:dyDescent="0.25">
      <c r="B15" s="158"/>
      <c r="C15" s="159"/>
      <c r="D15" s="159"/>
      <c r="E15" s="22" t="s">
        <v>17</v>
      </c>
      <c r="F15" s="22" t="s">
        <v>18</v>
      </c>
      <c r="G15" s="54" t="s">
        <v>17</v>
      </c>
      <c r="H15" s="54" t="s">
        <v>18</v>
      </c>
      <c r="I15" s="108" t="s">
        <v>17</v>
      </c>
      <c r="J15" s="108" t="s">
        <v>18</v>
      </c>
      <c r="K15" s="22" t="s">
        <v>17</v>
      </c>
      <c r="L15" s="23" t="s">
        <v>18</v>
      </c>
    </row>
    <row r="16" spans="1:12" x14ac:dyDescent="0.25">
      <c r="B16" s="164" t="s">
        <v>49</v>
      </c>
      <c r="C16" s="165"/>
      <c r="D16" s="112">
        <f>SUM('Orçamento '!K15)</f>
        <v>1183.5360000000001</v>
      </c>
      <c r="E16" s="25">
        <v>100</v>
      </c>
      <c r="F16" s="112">
        <f>D16</f>
        <v>1183.5360000000001</v>
      </c>
      <c r="G16" s="111"/>
      <c r="H16" s="111"/>
      <c r="I16" s="111"/>
      <c r="J16" s="112"/>
      <c r="K16" s="25">
        <v>100</v>
      </c>
      <c r="L16" s="27">
        <f>D16</f>
        <v>1183.5360000000001</v>
      </c>
    </row>
    <row r="17" spans="2:12" x14ac:dyDescent="0.25">
      <c r="B17" s="154" t="s">
        <v>52</v>
      </c>
      <c r="C17" s="155"/>
      <c r="D17" s="24">
        <f>SUM('Orçamento '!K22)</f>
        <v>30131.287679999998</v>
      </c>
      <c r="E17" s="25">
        <v>100</v>
      </c>
      <c r="F17" s="112">
        <f t="shared" ref="F17" si="0">(E17/100)*D17</f>
        <v>30131.287679999998</v>
      </c>
      <c r="G17" s="26"/>
      <c r="H17" s="112"/>
      <c r="I17" s="32"/>
      <c r="J17" s="112"/>
      <c r="K17" s="26">
        <v>100</v>
      </c>
      <c r="L17" s="27">
        <f>D17*K17%</f>
        <v>30131.287679999998</v>
      </c>
    </row>
    <row r="18" spans="2:12" x14ac:dyDescent="0.25">
      <c r="B18" s="160" t="s">
        <v>57</v>
      </c>
      <c r="C18" s="161"/>
      <c r="D18" s="24">
        <f>SUM('Orçamento '!K26)</f>
        <v>15420.120000000003</v>
      </c>
      <c r="E18" s="25">
        <v>50</v>
      </c>
      <c r="F18" s="112">
        <f>D18*0.5</f>
        <v>7710.0600000000013</v>
      </c>
      <c r="G18" s="26">
        <v>50</v>
      </c>
      <c r="H18" s="112">
        <f>D18*0.5</f>
        <v>7710.0600000000013</v>
      </c>
      <c r="I18" s="32"/>
      <c r="J18" s="112"/>
      <c r="K18" s="26">
        <v>100</v>
      </c>
      <c r="L18" s="27">
        <f>D18*K18%</f>
        <v>15420.120000000003</v>
      </c>
    </row>
    <row r="19" spans="2:12" x14ac:dyDescent="0.25">
      <c r="B19" s="154" t="s">
        <v>46</v>
      </c>
      <c r="C19" s="155"/>
      <c r="D19" s="24">
        <f>SUM('Orçamento '!K33)</f>
        <v>105029.952</v>
      </c>
      <c r="E19" s="25"/>
      <c r="F19" s="112"/>
      <c r="G19" s="26">
        <v>70</v>
      </c>
      <c r="H19" s="112">
        <f>D19*0.7</f>
        <v>73520.966400000005</v>
      </c>
      <c r="I19" s="32">
        <v>30</v>
      </c>
      <c r="J19" s="112">
        <f>D19*0.3</f>
        <v>31508.9856</v>
      </c>
      <c r="K19" s="26">
        <v>100</v>
      </c>
      <c r="L19" s="27">
        <f>D19*K19%</f>
        <v>105029.952</v>
      </c>
    </row>
    <row r="20" spans="2:12" x14ac:dyDescent="0.25">
      <c r="B20" s="154" t="s">
        <v>62</v>
      </c>
      <c r="C20" s="155"/>
      <c r="D20" s="24">
        <f>SUM('Orçamento '!K37)</f>
        <v>1944</v>
      </c>
      <c r="E20" s="25"/>
      <c r="F20" s="112"/>
      <c r="G20" s="26"/>
      <c r="H20" s="112"/>
      <c r="I20" s="32">
        <v>100</v>
      </c>
      <c r="J20" s="112">
        <f>D20</f>
        <v>1944</v>
      </c>
      <c r="K20" s="26">
        <v>100</v>
      </c>
      <c r="L20" s="27">
        <f>D20</f>
        <v>1944</v>
      </c>
    </row>
    <row r="21" spans="2:12" s="6" customFormat="1" ht="15.75" thickBot="1" x14ac:dyDescent="0.3">
      <c r="B21" s="152" t="s">
        <v>5</v>
      </c>
      <c r="C21" s="153"/>
      <c r="D21" s="28">
        <f>D16+D17+D18+D19+D20</f>
        <v>153708.89568000002</v>
      </c>
      <c r="E21" s="29"/>
      <c r="F21" s="113">
        <f>F16+F17+F18</f>
        <v>39024.883679999999</v>
      </c>
      <c r="G21" s="33"/>
      <c r="H21" s="30">
        <f>H18+H19</f>
        <v>81231.026400000002</v>
      </c>
      <c r="I21" s="33"/>
      <c r="J21" s="30">
        <f>J19+J20</f>
        <v>33452.9856</v>
      </c>
      <c r="K21" s="30"/>
      <c r="L21" s="31">
        <f>SUM(L16:L20)</f>
        <v>153708.89568000002</v>
      </c>
    </row>
    <row r="22" spans="2:12" x14ac:dyDescent="0.25">
      <c r="B22" s="2"/>
      <c r="C22" s="2"/>
      <c r="D22" s="2"/>
      <c r="E22" s="21"/>
      <c r="F22" s="21"/>
      <c r="G22" s="53"/>
      <c r="H22" s="53"/>
      <c r="I22" s="107"/>
      <c r="J22" s="107"/>
      <c r="K22" s="2"/>
      <c r="L22" s="2"/>
    </row>
    <row r="23" spans="2:12" x14ac:dyDescent="0.25">
      <c r="B23" s="2"/>
      <c r="C23" s="2"/>
      <c r="D23" s="2"/>
      <c r="E23" s="21"/>
      <c r="F23" s="85"/>
      <c r="G23" s="53"/>
      <c r="H23" s="53"/>
      <c r="I23" s="107"/>
      <c r="J23" s="107"/>
      <c r="K23" s="2"/>
      <c r="L23" s="2"/>
    </row>
    <row r="24" spans="2:12" x14ac:dyDescent="0.25">
      <c r="B24" s="135" t="s">
        <v>39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</row>
    <row r="25" spans="2:12" x14ac:dyDescent="0.25">
      <c r="B25" s="135" t="s">
        <v>40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</row>
  </sheetData>
  <mergeCells count="23">
    <mergeCell ref="B2:C5"/>
    <mergeCell ref="B6:D6"/>
    <mergeCell ref="B7:D7"/>
    <mergeCell ref="A8:B8"/>
    <mergeCell ref="A9:B9"/>
    <mergeCell ref="A11:B11"/>
    <mergeCell ref="A10:B10"/>
    <mergeCell ref="B13:D13"/>
    <mergeCell ref="B19:C19"/>
    <mergeCell ref="B14:C15"/>
    <mergeCell ref="D14:D15"/>
    <mergeCell ref="B18:C18"/>
    <mergeCell ref="B12:L12"/>
    <mergeCell ref="K14:L14"/>
    <mergeCell ref="B17:C17"/>
    <mergeCell ref="B16:C16"/>
    <mergeCell ref="B25:L25"/>
    <mergeCell ref="B24:L24"/>
    <mergeCell ref="B21:C21"/>
    <mergeCell ref="B20:C20"/>
    <mergeCell ref="I14:J14"/>
    <mergeCell ref="E14:F14"/>
    <mergeCell ref="G14:H14"/>
  </mergeCells>
  <pageMargins left="0.23622047244094491" right="0.21" top="0.43307086614173229" bottom="0.59055118110236227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workbookViewId="0">
      <selection activeCell="D33" sqref="D33"/>
    </sheetView>
  </sheetViews>
  <sheetFormatPr defaultRowHeight="15" x14ac:dyDescent="0.25"/>
  <cols>
    <col min="2" max="2" width="31" customWidth="1"/>
    <col min="3" max="3" width="19.140625" customWidth="1"/>
  </cols>
  <sheetData>
    <row r="2" spans="1:6" ht="20.25" x14ac:dyDescent="0.3">
      <c r="B2" s="34" t="s">
        <v>21</v>
      </c>
    </row>
    <row r="3" spans="1:6" ht="18" x14ac:dyDescent="0.25">
      <c r="B3" s="35" t="s">
        <v>22</v>
      </c>
    </row>
    <row r="4" spans="1:6" ht="15.75" thickBot="1" x14ac:dyDescent="0.3">
      <c r="A4" s="4"/>
      <c r="B4" s="4"/>
      <c r="C4" s="4"/>
      <c r="D4" s="4"/>
      <c r="E4" s="4"/>
      <c r="F4" s="4"/>
    </row>
    <row r="7" spans="1:6" x14ac:dyDescent="0.25">
      <c r="A7" s="13"/>
    </row>
    <row r="10" spans="1:6" ht="19.5" x14ac:dyDescent="0.3">
      <c r="B10" s="168" t="s">
        <v>23</v>
      </c>
      <c r="C10" s="166"/>
    </row>
    <row r="13" spans="1:6" x14ac:dyDescent="0.25">
      <c r="B13" s="10"/>
    </row>
    <row r="14" spans="1:6" x14ac:dyDescent="0.25">
      <c r="B14" s="169" t="s">
        <v>24</v>
      </c>
      <c r="C14" s="169"/>
    </row>
    <row r="15" spans="1:6" x14ac:dyDescent="0.25">
      <c r="B15" s="36" t="s">
        <v>25</v>
      </c>
      <c r="C15" s="37">
        <v>0.02</v>
      </c>
      <c r="E15" s="38"/>
      <c r="F15" s="39"/>
    </row>
    <row r="16" spans="1:6" ht="30" x14ac:dyDescent="0.25">
      <c r="B16" s="36" t="s">
        <v>26</v>
      </c>
      <c r="C16" s="37">
        <v>1.1599999999999999E-2</v>
      </c>
      <c r="E16" s="38"/>
      <c r="F16" s="39"/>
    </row>
    <row r="17" spans="1:6" x14ac:dyDescent="0.25">
      <c r="B17" s="36" t="s">
        <v>27</v>
      </c>
      <c r="C17" s="37">
        <v>1.35E-2</v>
      </c>
      <c r="E17" s="38"/>
      <c r="F17" s="39"/>
    </row>
    <row r="18" spans="1:6" x14ac:dyDescent="0.25">
      <c r="B18" s="36" t="s">
        <v>28</v>
      </c>
      <c r="C18" s="37">
        <v>7.1499999999999994E-2</v>
      </c>
      <c r="E18" s="38"/>
      <c r="F18" s="39"/>
    </row>
    <row r="19" spans="1:6" ht="30" x14ac:dyDescent="0.25">
      <c r="B19" s="36" t="s">
        <v>29</v>
      </c>
      <c r="C19" s="40">
        <f>SUM(C20:C22)</f>
        <v>6.6500000000000004E-2</v>
      </c>
      <c r="E19" s="41"/>
      <c r="F19" s="42"/>
    </row>
    <row r="20" spans="1:6" x14ac:dyDescent="0.25">
      <c r="B20" s="36" t="s">
        <v>30</v>
      </c>
      <c r="C20" s="43">
        <v>0.03</v>
      </c>
      <c r="E20" s="38"/>
      <c r="F20" s="39"/>
    </row>
    <row r="21" spans="1:6" x14ac:dyDescent="0.25">
      <c r="B21" s="36" t="s">
        <v>31</v>
      </c>
      <c r="C21" s="43">
        <v>6.4999999999999997E-3</v>
      </c>
      <c r="E21" s="38"/>
      <c r="F21" s="39"/>
    </row>
    <row r="22" spans="1:6" x14ac:dyDescent="0.25">
      <c r="B22" s="36" t="s">
        <v>32</v>
      </c>
      <c r="C22" s="43">
        <v>0.03</v>
      </c>
      <c r="E22" s="41"/>
      <c r="F22" s="42"/>
    </row>
    <row r="23" spans="1:6" x14ac:dyDescent="0.25">
      <c r="B23" s="44" t="s">
        <v>33</v>
      </c>
      <c r="C23" s="45">
        <f>(((1+C15+C17)*(1+C16)*(1+C18))/(1-C19))-1</f>
        <v>0.2000439581146225</v>
      </c>
      <c r="E23" s="46"/>
    </row>
    <row r="24" spans="1:6" x14ac:dyDescent="0.25">
      <c r="B24" s="47" t="s">
        <v>34</v>
      </c>
    </row>
    <row r="27" spans="1:6" x14ac:dyDescent="0.25">
      <c r="A27" s="170" t="s">
        <v>85</v>
      </c>
      <c r="B27" s="166"/>
      <c r="C27" s="166"/>
    </row>
    <row r="28" spans="1:6" x14ac:dyDescent="0.25">
      <c r="A28" s="48"/>
    </row>
    <row r="30" spans="1:6" x14ac:dyDescent="0.25">
      <c r="A30" s="170" t="s">
        <v>42</v>
      </c>
      <c r="B30" s="166"/>
      <c r="C30" s="166"/>
    </row>
    <row r="34" spans="1:6" x14ac:dyDescent="0.25">
      <c r="B34" s="49"/>
      <c r="C34" s="49"/>
      <c r="D34" s="49"/>
    </row>
    <row r="35" spans="1:6" x14ac:dyDescent="0.25">
      <c r="B35" s="135" t="s">
        <v>39</v>
      </c>
      <c r="C35" s="135"/>
      <c r="D35" s="135"/>
      <c r="E35" s="135"/>
    </row>
    <row r="36" spans="1:6" x14ac:dyDescent="0.25">
      <c r="B36" s="135" t="s">
        <v>40</v>
      </c>
      <c r="C36" s="135"/>
      <c r="D36" s="135"/>
      <c r="E36" s="135"/>
    </row>
    <row r="37" spans="1:6" x14ac:dyDescent="0.25">
      <c r="C37" s="10"/>
    </row>
    <row r="38" spans="1:6" x14ac:dyDescent="0.25">
      <c r="C38" s="10"/>
    </row>
    <row r="39" spans="1:6" x14ac:dyDescent="0.25">
      <c r="C39" s="10"/>
    </row>
    <row r="40" spans="1:6" x14ac:dyDescent="0.25">
      <c r="C40" s="10"/>
    </row>
    <row r="41" spans="1:6" ht="15.75" thickBot="1" x14ac:dyDescent="0.3">
      <c r="A41" s="4"/>
      <c r="B41" s="4"/>
      <c r="C41" s="4"/>
      <c r="D41" s="4"/>
      <c r="E41" s="4"/>
      <c r="F41" s="4"/>
    </row>
    <row r="42" spans="1:6" x14ac:dyDescent="0.25">
      <c r="A42" s="50" t="s">
        <v>35</v>
      </c>
    </row>
    <row r="43" spans="1:6" x14ac:dyDescent="0.25">
      <c r="B43" s="51" t="s">
        <v>41</v>
      </c>
    </row>
  </sheetData>
  <mergeCells count="6">
    <mergeCell ref="B36:E36"/>
    <mergeCell ref="B10:C10"/>
    <mergeCell ref="B14:C14"/>
    <mergeCell ref="A27:C27"/>
    <mergeCell ref="A30:C30"/>
    <mergeCell ref="B35:E3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 </vt:lpstr>
      <vt:lpstr>Cronograma</vt:lpstr>
      <vt:lpstr>BDI</vt:lpstr>
      <vt:lpstr>'Orçamento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ConceitoS</dc:creator>
  <cp:lastModifiedBy>Saude_09</cp:lastModifiedBy>
  <cp:lastPrinted>2015-11-25T15:53:15Z</cp:lastPrinted>
  <dcterms:created xsi:type="dcterms:W3CDTF">2010-08-19T11:51:06Z</dcterms:created>
  <dcterms:modified xsi:type="dcterms:W3CDTF">2016-02-24T18:34:38Z</dcterms:modified>
</cp:coreProperties>
</file>